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<sst xmlns="http://schemas.openxmlformats.org/spreadsheetml/2006/main" count="48" uniqueCount="45">
  <si>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</si>
  <si>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</si>
  <si>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</si>
  <si>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</si>
  <si>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</si>
  <si>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</si>
  <si>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</si>
  <si>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</si>
  <si>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</si>
  <si>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</si>
  <si>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</si>
  <si>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</si>
  <si>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</si>
  <si>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</si>
  <si>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</si>
  <si>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</si>
  <si>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</si>
  <si>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</si>
  <si>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</si>
  <si>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</si>
  <si>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</si>
  <si>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</si>
  <si>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</si>
  <si>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</si>
  <si>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</si>
  <si>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</si>
  <si>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</si>
  <si>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</si>
  <si>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</si>
  <si>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</si>
  <si>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</si>
  <si>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</si>
  <si>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</si>
  <si>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</si>
  <si>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</si>
  <si>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</si>
  <si>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</si>
  <si>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</si>
  <si>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</si>
  <si>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</si>
  <si>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</si>
  <si>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</si>
  <si>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</si>
  <si>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Касові видатки станом на 27.10.2014</t>
  </si>
  <si>
    <t>Надійшло*/ Профінансовано **   станом на 28.10.2014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</si>
</sst>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0" xfId="54" applyNumberFormat="1" applyFont="1">
      <alignment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43" fontId="28" fillId="25" borderId="10" xfId="62" applyFont="1" applyFill="1" applyBorder="1" applyAlignment="1">
      <alignment horizontal="center" vertical="center"/>
    </xf>
    <xf numFmtId="43" fontId="28" fillId="0" borderId="10" xfId="62" applyFont="1" applyFill="1" applyBorder="1" applyAlignment="1">
      <alignment horizontal="center"/>
    </xf>
    <xf numFmtId="43" fontId="28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/>
    </xf>
    <xf numFmtId="43" fontId="21" fillId="0" borderId="10" xfId="62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6">
        <row r="7">
          <cell r="J7">
            <v>1420.31657</v>
          </cell>
        </row>
        <row r="64">
          <cell r="J64">
            <v>458.14464</v>
          </cell>
        </row>
        <row r="69">
          <cell r="J69">
            <v>59.196</v>
          </cell>
        </row>
        <row r="74">
          <cell r="J74">
            <v>258.02904</v>
          </cell>
        </row>
      </sheetData>
      <sheetData sheetId="7">
        <row r="10">
          <cell r="C10">
            <v>1773.1396600000003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8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72"/>
      <c r="B1" s="72"/>
      <c r="C1" s="72"/>
      <c r="D1" s="72"/>
      <c r="E1" s="72"/>
      <c r="F1" s="72"/>
    </row>
    <row r="2" spans="1:6" ht="39" customHeight="1">
      <c r="A2" s="76" t="s">
        <v>36</v>
      </c>
      <c r="B2" s="76"/>
      <c r="C2" s="76"/>
      <c r="D2" s="76"/>
      <c r="E2" s="76"/>
      <c r="F2" s="76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5" t="s">
        <v>0</v>
      </c>
      <c r="B4" s="85" t="s">
        <v>14</v>
      </c>
      <c r="C4" s="86" t="s">
        <v>37</v>
      </c>
      <c r="D4" s="62" t="s">
        <v>44</v>
      </c>
      <c r="E4" s="83" t="s">
        <v>43</v>
      </c>
      <c r="F4" s="83" t="s">
        <v>35</v>
      </c>
    </row>
    <row r="5" spans="1:6" s="6" customFormat="1" ht="21" customHeight="1" hidden="1">
      <c r="A5" s="85"/>
      <c r="B5" s="85"/>
      <c r="C5" s="86"/>
      <c r="D5" s="8"/>
      <c r="E5" s="83"/>
      <c r="F5" s="83"/>
    </row>
    <row r="6" spans="1:6" ht="16.5" customHeight="1">
      <c r="A6" s="63">
        <v>1</v>
      </c>
      <c r="B6" s="63">
        <v>2</v>
      </c>
      <c r="C6" s="63">
        <v>3</v>
      </c>
      <c r="D6" s="64">
        <v>4</v>
      </c>
      <c r="E6" s="64"/>
      <c r="F6" s="64">
        <v>5</v>
      </c>
    </row>
    <row r="7" spans="1:7" ht="32.25" customHeight="1">
      <c r="A7" s="84" t="s">
        <v>15</v>
      </c>
      <c r="B7" s="84"/>
      <c r="C7" s="84"/>
      <c r="D7" s="12"/>
      <c r="E7" s="65"/>
      <c r="F7" s="66"/>
      <c r="G7" s="6"/>
    </row>
    <row r="8" spans="1:7" ht="37.5">
      <c r="A8" s="10"/>
      <c r="B8" s="11" t="s">
        <v>38</v>
      </c>
      <c r="C8" s="12">
        <v>3671.5</v>
      </c>
      <c r="D8" s="12">
        <v>1304.28187</v>
      </c>
      <c r="E8" s="12"/>
      <c r="F8" s="14">
        <f>D8/C8</f>
        <v>0.3552449598256843</v>
      </c>
      <c r="G8" s="70"/>
    </row>
    <row r="9" spans="1:7" ht="57" customHeight="1">
      <c r="A9" s="10"/>
      <c r="B9" s="11" t="s">
        <v>39</v>
      </c>
      <c r="C9" s="12">
        <v>268.1</v>
      </c>
      <c r="D9" s="12">
        <v>261.7921</v>
      </c>
      <c r="E9" s="12"/>
      <c r="F9" s="14">
        <f>D9/C9</f>
        <v>0.9764718388660947</v>
      </c>
      <c r="G9" s="6"/>
    </row>
    <row r="10" spans="1:6" ht="37.5">
      <c r="A10" s="10"/>
      <c r="B10" s="11" t="s">
        <v>40</v>
      </c>
      <c r="C10" s="21"/>
      <c r="D10" s="13"/>
      <c r="E10" s="13"/>
      <c r="F10" s="14"/>
    </row>
    <row r="11" spans="1:6" s="19" customFormat="1" ht="18.75">
      <c r="A11" s="15"/>
      <c r="B11" s="16" t="s">
        <v>16</v>
      </c>
      <c r="C11" s="17">
        <f>SUM(C8:C10)</f>
        <v>3939.6</v>
      </c>
      <c r="D11" s="17">
        <f>SUM(D8:D10)</f>
        <v>1566.07397</v>
      </c>
      <c r="E11" s="17"/>
      <c r="F11" s="18">
        <f>D11/C11</f>
        <v>0.39752106051375774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3939.6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16039.87025</v>
      </c>
      <c r="D17" s="34">
        <f>D11+D15</f>
        <v>1566.07397</v>
      </c>
      <c r="E17" s="34"/>
      <c r="F17" s="35">
        <f t="shared" si="0"/>
        <v>0.09763632408435473</v>
      </c>
    </row>
    <row r="18" spans="1:6" s="36" customFormat="1" ht="18.75">
      <c r="A18" s="59"/>
      <c r="B18" s="37" t="s">
        <v>31</v>
      </c>
      <c r="C18" s="60"/>
      <c r="D18" s="60">
        <f>D19+D20</f>
        <v>9216.797519999996</v>
      </c>
      <c r="E18" s="60"/>
      <c r="F18" s="61"/>
    </row>
    <row r="19" spans="1:6" s="39" customFormat="1" ht="18.75">
      <c r="A19" s="25"/>
      <c r="B19" s="30" t="s">
        <v>33</v>
      </c>
      <c r="C19" s="28"/>
      <c r="D19" s="67">
        <f>C15-C16+D8+D9-D25-D27-D28-D29-D30-D31-D35-D37</f>
        <v>4238.928329999997</v>
      </c>
      <c r="E19" s="67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4977.869189999999</v>
      </c>
      <c r="E20" s="28"/>
      <c r="F20" s="38"/>
    </row>
    <row r="21" spans="1:6" s="36" customFormat="1" ht="36.75" customHeight="1">
      <c r="A21" s="77" t="s">
        <v>21</v>
      </c>
      <c r="B21" s="78"/>
      <c r="C21" s="78"/>
      <c r="D21" s="78"/>
      <c r="E21" s="78"/>
      <c r="F21" s="79"/>
    </row>
    <row r="22" spans="1:6" s="36" customFormat="1" ht="25.5" customHeight="1">
      <c r="A22" s="80" t="s">
        <v>22</v>
      </c>
      <c r="B22" s="81"/>
      <c r="C22" s="81"/>
      <c r="D22" s="81"/>
      <c r="E22" s="81"/>
      <c r="F22" s="82"/>
    </row>
    <row r="23" spans="1:11" ht="37.5" customHeight="1">
      <c r="A23" s="40">
        <v>1</v>
      </c>
      <c r="B23" s="41" t="s">
        <v>23</v>
      </c>
      <c r="C23" s="87">
        <f>C24+C34</f>
        <v>24758.15625</v>
      </c>
      <c r="D23" s="87">
        <f>D24+D34</f>
        <v>4132.3216600000005</v>
      </c>
      <c r="E23" s="87">
        <f>E24+E34</f>
        <v>3207.19015</v>
      </c>
      <c r="F23" s="18">
        <f>D23/C23</f>
        <v>0.16690748770922717</v>
      </c>
      <c r="G23" s="74"/>
      <c r="H23" s="74"/>
      <c r="I23" s="74"/>
      <c r="J23" s="74"/>
      <c r="K23" s="74"/>
    </row>
    <row r="24" spans="1:6" ht="18.75">
      <c r="A24" s="43" t="s">
        <v>9</v>
      </c>
      <c r="B24" s="44" t="s">
        <v>12</v>
      </c>
      <c r="C24" s="88">
        <f>C25+C26+C27+C28+C29+C30+C31</f>
        <v>10632.38614</v>
      </c>
      <c r="D24" s="88">
        <f>D25+D26+D27+D28+D29+D30+D31</f>
        <v>3606.51902</v>
      </c>
      <c r="E24" s="89">
        <f>SUM(E25:E31)</f>
        <v>2922.19015</v>
      </c>
      <c r="F24" s="38">
        <f>D24/C24</f>
        <v>0.3392012829962927</v>
      </c>
    </row>
    <row r="25" spans="1:7" ht="37.5">
      <c r="A25" s="43"/>
      <c r="B25" s="1" t="s">
        <v>1</v>
      </c>
      <c r="C25" s="90">
        <f>939.6+1000+500+682.8027</f>
        <v>3122.4026999999996</v>
      </c>
      <c r="D25" s="90">
        <f>'[1]ЧЕЛУАШ'!C10</f>
        <v>1773.1396600000003</v>
      </c>
      <c r="E25" s="90">
        <f>1686.51365+39.30874</f>
        <v>1725.82239</v>
      </c>
      <c r="F25" s="38">
        <f>D25/C25</f>
        <v>0.567876673947278</v>
      </c>
      <c r="G25" s="69"/>
    </row>
    <row r="26" spans="1:7" ht="56.25">
      <c r="A26" s="43"/>
      <c r="B26" s="1" t="s">
        <v>2</v>
      </c>
      <c r="C26" s="90">
        <f>3528.3-0.1+767.26863+734.7</f>
        <v>5030.16863</v>
      </c>
      <c r="D26" s="90">
        <f>'[1]перелік об. по субв'!J7</f>
        <v>1420.31657</v>
      </c>
      <c r="E26" s="90">
        <f>4.70537+263.3172+97.0644+152.734+265.484</f>
        <v>783.3049700000001</v>
      </c>
      <c r="F26" s="38">
        <f>D26/C26</f>
        <v>0.2823596333389722</v>
      </c>
      <c r="G26" s="71"/>
    </row>
    <row r="27" spans="1:6" ht="18.75">
      <c r="A27" s="43"/>
      <c r="B27" s="1" t="s">
        <v>3</v>
      </c>
      <c r="C27" s="91">
        <f>95.1027+595.1027-500-95.1027</f>
        <v>95.10270000000006</v>
      </c>
      <c r="D27" s="90">
        <f>95.1027+9.89184-9.89184</f>
        <v>95.1027</v>
      </c>
      <c r="E27" s="90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91">
        <f>1484+516</f>
        <v>2000</v>
      </c>
      <c r="D28" s="90"/>
      <c r="E28" s="90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91">
        <f>1103.7-1103.7</f>
        <v>0</v>
      </c>
      <c r="D29" s="90"/>
      <c r="E29" s="90"/>
      <c r="F29" s="38"/>
    </row>
    <row r="30" spans="1:6" ht="18.75">
      <c r="A30" s="43"/>
      <c r="B30" s="1" t="s">
        <v>6</v>
      </c>
      <c r="C30" s="91">
        <v>334.71211</v>
      </c>
      <c r="D30" s="90">
        <f>49.8816+19.4784+33.4692+61.7088+27.288+60.4736+35.18265+20.586</f>
        <v>308.06825000000003</v>
      </c>
      <c r="E30" s="90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90">
        <v>50</v>
      </c>
      <c r="D31" s="90">
        <f>9.89184</f>
        <v>9.89184</v>
      </c>
      <c r="E31" s="90">
        <f>9.89184</f>
        <v>9.89184</v>
      </c>
      <c r="F31" s="38">
        <f>D31/C31</f>
        <v>0.1978368</v>
      </c>
    </row>
    <row r="32" spans="1:6" ht="18.75" hidden="1">
      <c r="A32" s="43"/>
      <c r="B32" s="1"/>
      <c r="C32" s="91"/>
      <c r="D32" s="90">
        <v>0</v>
      </c>
      <c r="E32" s="92"/>
      <c r="F32" s="38" t="e">
        <f t="shared" si="1"/>
        <v>#DIV/0!</v>
      </c>
    </row>
    <row r="33" spans="1:6" ht="18.75" hidden="1">
      <c r="A33" s="43"/>
      <c r="B33" s="1"/>
      <c r="C33" s="91"/>
      <c r="D33" s="90">
        <v>0</v>
      </c>
      <c r="E33" s="92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88">
        <f>C35+C36+C37+C38</f>
        <v>14125.770110000001</v>
      </c>
      <c r="D34" s="89">
        <f>D35+D36+D37+D38</f>
        <v>525.80264</v>
      </c>
      <c r="E34" s="89">
        <f>SUM(E35:E38)</f>
        <v>285</v>
      </c>
      <c r="F34" s="48">
        <f t="shared" si="1"/>
        <v>0.03722293622970479</v>
      </c>
    </row>
    <row r="35" spans="1:6" ht="18.75">
      <c r="A35" s="43"/>
      <c r="B35" s="2" t="s">
        <v>24</v>
      </c>
      <c r="C35" s="91">
        <f>3000-1000-95.1027</f>
        <v>1904.8973</v>
      </c>
      <c r="D35" s="90"/>
      <c r="E35" s="92"/>
      <c r="F35" s="38">
        <f t="shared" si="1"/>
        <v>0</v>
      </c>
    </row>
    <row r="36" spans="1:6" ht="37.5">
      <c r="A36" s="43"/>
      <c r="B36" s="2" t="s">
        <v>25</v>
      </c>
      <c r="C36" s="91">
        <f>7497.4+0.1+1613.6</f>
        <v>9111.1</v>
      </c>
      <c r="D36" s="90"/>
      <c r="E36" s="92"/>
      <c r="F36" s="38">
        <f t="shared" si="1"/>
        <v>0</v>
      </c>
    </row>
    <row r="37" spans="1:6" ht="18.75">
      <c r="A37" s="43"/>
      <c r="B37" s="2" t="s">
        <v>26</v>
      </c>
      <c r="C37" s="90">
        <v>675</v>
      </c>
      <c r="D37" s="90">
        <f>65+2.658</f>
        <v>67.658</v>
      </c>
      <c r="E37" s="90">
        <v>65</v>
      </c>
      <c r="F37" s="38">
        <f t="shared" si="1"/>
        <v>0.10023407407407407</v>
      </c>
    </row>
    <row r="38" spans="1:6" ht="37.5">
      <c r="A38" s="43"/>
      <c r="B38" s="2" t="s">
        <v>42</v>
      </c>
      <c r="C38" s="90">
        <v>2434.77281</v>
      </c>
      <c r="D38" s="90">
        <f>'[1]перелік об. по субв'!J64</f>
        <v>458.14464</v>
      </c>
      <c r="E38" s="90">
        <f>100+120</f>
        <v>220</v>
      </c>
      <c r="F38" s="38">
        <f t="shared" si="1"/>
        <v>0.18816730584403069</v>
      </c>
    </row>
    <row r="39" spans="1:6" s="36" customFormat="1" ht="27.75" customHeight="1">
      <c r="A39" s="80" t="s">
        <v>41</v>
      </c>
      <c r="B39" s="81"/>
      <c r="C39" s="81"/>
      <c r="D39" s="81"/>
      <c r="E39" s="81"/>
      <c r="F39" s="82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317.22504000000004</v>
      </c>
      <c r="E40" s="42">
        <f>E41</f>
        <v>186.92304000000001</v>
      </c>
      <c r="F40" s="18">
        <f t="shared" si="1"/>
        <v>0.06813671114677577</v>
      </c>
      <c r="G40" s="74"/>
      <c r="H40" s="74"/>
      <c r="I40" s="74"/>
      <c r="J40" s="74"/>
      <c r="K40" s="74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317.22504000000004</v>
      </c>
      <c r="E41" s="45">
        <f>E42+E43</f>
        <v>186.92304000000001</v>
      </c>
      <c r="F41" s="14">
        <f t="shared" si="1"/>
        <v>0.06813671114677577</v>
      </c>
    </row>
    <row r="42" spans="1:6" s="36" customFormat="1" ht="38.25" customHeight="1">
      <c r="A42" s="49"/>
      <c r="B42" s="2" t="s">
        <v>8</v>
      </c>
      <c r="C42" s="50">
        <v>504.351</v>
      </c>
      <c r="D42" s="46">
        <f>'[1]перелік об. по субв'!J69</f>
        <v>59.196</v>
      </c>
      <c r="E42" s="68"/>
      <c r="F42" s="14">
        <f t="shared" si="1"/>
        <v>0.1173706406847612</v>
      </c>
    </row>
    <row r="43" spans="1:6" s="36" customFormat="1" ht="37.5">
      <c r="A43" s="49"/>
      <c r="B43" s="2" t="s">
        <v>27</v>
      </c>
      <c r="C43" s="50">
        <v>4151.363</v>
      </c>
      <c r="D43" s="46">
        <f>'[1]перелік об. по субв'!J74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49"/>
      <c r="B44" s="49"/>
      <c r="C44" s="49"/>
      <c r="D44" s="45">
        <f>D45+D46</f>
        <v>8899.093400000002</v>
      </c>
      <c r="E44" s="68"/>
      <c r="F44" s="22" t="e">
        <f t="shared" si="1"/>
        <v>#DIV/0!</v>
      </c>
    </row>
    <row r="45" spans="1:6" s="36" customFormat="1" ht="18.75" hidden="1">
      <c r="A45" s="49"/>
      <c r="B45" s="49"/>
      <c r="C45" s="49"/>
      <c r="D45" s="45">
        <f>D46+D47</f>
        <v>4449.546700000001</v>
      </c>
      <c r="E45" s="68"/>
      <c r="F45" s="22" t="e">
        <f t="shared" si="1"/>
        <v>#DIV/0!</v>
      </c>
    </row>
    <row r="46" spans="1:6" ht="18.75">
      <c r="A46" s="51"/>
      <c r="B46" s="52" t="s">
        <v>28</v>
      </c>
      <c r="C46" s="17">
        <f>C23+C40</f>
        <v>29413.87025</v>
      </c>
      <c r="D46" s="53">
        <f>D23+D40</f>
        <v>4449.546700000001</v>
      </c>
      <c r="E46" s="53">
        <f>E40+E23</f>
        <v>3394.11319</v>
      </c>
      <c r="F46" s="18">
        <f t="shared" si="1"/>
        <v>0.1512737583385512</v>
      </c>
    </row>
    <row r="47" spans="1:6" ht="21" customHeight="1">
      <c r="A47" s="75" t="s">
        <v>29</v>
      </c>
      <c r="B47" s="75"/>
      <c r="C47" s="75"/>
      <c r="D47" s="54"/>
      <c r="E47" s="54"/>
      <c r="F47" s="54"/>
    </row>
    <row r="48" spans="1:6" ht="18.75">
      <c r="A48" s="73" t="s">
        <v>30</v>
      </c>
      <c r="B48" s="73"/>
      <c r="C48" s="56"/>
      <c r="D48" s="55"/>
      <c r="E48" s="55"/>
      <c r="F48" s="54"/>
    </row>
    <row r="49" spans="1:6" ht="18.75">
      <c r="A49" s="54"/>
      <c r="B49" s="54"/>
      <c r="C49" s="57"/>
      <c r="D49" s="54"/>
      <c r="E49" s="54"/>
      <c r="F49" s="54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2014-10-28T12:52:59Z</dcterms:modified>
  <cp:category/>
  <cp:version/>
  <cp:contentType/>
  <cp:contentStatus/>
</cp:coreProperties>
</file>